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23040" windowHeight="10068"/>
  </bookViews>
  <sheets>
    <sheet name="Ghimbav" sheetId="2" r:id="rId1"/>
  </sheets>
  <definedNames>
    <definedName name="_Toc395598004" localSheetId="0">Ghimbav!$A$1</definedName>
  </definedNames>
  <calcPr calcId="152511"/>
</workbook>
</file>

<file path=xl/calcChain.xml><?xml version="1.0" encoding="utf-8"?>
<calcChain xmlns="http://schemas.openxmlformats.org/spreadsheetml/2006/main">
  <c r="L6" i="2" l="1"/>
  <c r="C6" i="2"/>
  <c r="D6" i="2"/>
  <c r="E6" i="2"/>
  <c r="F6" i="2"/>
  <c r="G6" i="2"/>
  <c r="H6" i="2"/>
  <c r="I6" i="2"/>
  <c r="J6" i="2"/>
  <c r="K6" i="2"/>
  <c r="B6" i="2"/>
  <c r="C19" i="2" l="1"/>
  <c r="B19" i="2"/>
  <c r="B15" i="2" l="1"/>
  <c r="C7" i="2"/>
  <c r="D7" i="2"/>
  <c r="B7" i="2"/>
  <c r="D19" i="2" l="1"/>
  <c r="E19" i="2" s="1"/>
  <c r="F19" i="2" s="1"/>
  <c r="G19" i="2" s="1"/>
  <c r="H19" i="2" s="1"/>
  <c r="I19" i="2" s="1"/>
  <c r="J19" i="2" s="1"/>
  <c r="K19" i="2" s="1"/>
  <c r="B11" i="2"/>
  <c r="D9" i="2"/>
  <c r="E9" i="2" s="1"/>
  <c r="F9" i="2" s="1"/>
  <c r="G9" i="2" s="1"/>
  <c r="H9" i="2" s="1"/>
  <c r="I9" i="2" s="1"/>
  <c r="J9" i="2" s="1"/>
  <c r="K9" i="2" s="1"/>
  <c r="C9" i="2"/>
  <c r="B10" i="2" l="1"/>
  <c r="B13" i="2" s="1"/>
  <c r="B17" i="2" s="1"/>
  <c r="C11" i="2"/>
  <c r="C10" i="2" s="1"/>
  <c r="D11" i="2"/>
  <c r="D10" i="2" s="1"/>
  <c r="E7" i="2"/>
  <c r="L19" i="2"/>
  <c r="C13" i="2" l="1"/>
  <c r="B18" i="2"/>
  <c r="F7" i="2"/>
  <c r="E11" i="2"/>
  <c r="D13" i="2"/>
  <c r="D15" i="2" s="1"/>
  <c r="D17" i="2" s="1"/>
  <c r="C17" i="2" l="1"/>
  <c r="C18" i="2" s="1"/>
  <c r="C15" i="2"/>
  <c r="E10" i="2"/>
  <c r="D18" i="2"/>
  <c r="F11" i="2"/>
  <c r="F10" i="2" s="1"/>
  <c r="G7" i="2"/>
  <c r="F13" i="2" l="1"/>
  <c r="F15" i="2" s="1"/>
  <c r="F17" i="2" s="1"/>
  <c r="G11" i="2"/>
  <c r="G10" i="2" s="1"/>
  <c r="H7" i="2"/>
  <c r="E13" i="2"/>
  <c r="E15" i="2" s="1"/>
  <c r="E17" i="2" s="1"/>
  <c r="E18" i="2" s="1"/>
  <c r="F18" i="2" l="1"/>
  <c r="H11" i="2"/>
  <c r="H10" i="2" s="1"/>
  <c r="I7" i="2"/>
  <c r="G13" i="2"/>
  <c r="G15" i="2" s="1"/>
  <c r="G17" i="2" s="1"/>
  <c r="G18" i="2" l="1"/>
  <c r="J7" i="2"/>
  <c r="I11" i="2"/>
  <c r="I10" i="2" s="1"/>
  <c r="H13" i="2"/>
  <c r="H15" i="2" s="1"/>
  <c r="H17" i="2" s="1"/>
  <c r="H18" i="2" l="1"/>
  <c r="J11" i="2"/>
  <c r="J10" i="2" s="1"/>
  <c r="K7" i="2"/>
  <c r="K11" i="2" s="1"/>
  <c r="I13" i="2"/>
  <c r="I15" i="2" s="1"/>
  <c r="I17" i="2" s="1"/>
  <c r="I18" i="2" s="1"/>
  <c r="K10" i="2" l="1"/>
  <c r="L11" i="2"/>
  <c r="L7" i="2"/>
  <c r="J13" i="2"/>
  <c r="J15" i="2" s="1"/>
  <c r="J17" i="2" s="1"/>
  <c r="L10" i="2" l="1"/>
  <c r="J18" i="2"/>
  <c r="K13" i="2"/>
  <c r="L13" i="2" s="1"/>
  <c r="K15" i="2" l="1"/>
  <c r="K17" i="2" l="1"/>
  <c r="L15" i="2"/>
  <c r="L17" i="2" l="1"/>
  <c r="K18" i="2"/>
  <c r="L18" i="2" s="1"/>
</calcChain>
</file>

<file path=xl/sharedStrings.xml><?xml version="1.0" encoding="utf-8"?>
<sst xmlns="http://schemas.openxmlformats.org/spreadsheetml/2006/main" count="24" uniqueCount="22">
  <si>
    <t>Concept</t>
  </si>
  <si>
    <t>Anul</t>
  </si>
  <si>
    <t>Total perioadă contractuală</t>
  </si>
  <si>
    <t xml:space="preserve">Anul </t>
  </si>
  <si>
    <t>(Km) Număr total de kilometri efectivi</t>
  </si>
  <si>
    <t xml:space="preserve">     Autobuz</t>
  </si>
  <si>
    <t xml:space="preserve">(Cunitar) Cost unitar per kilometru  </t>
  </si>
  <si>
    <t>(II)  (Pr) Profit rezonabil (%)</t>
  </si>
  <si>
    <t xml:space="preserve">              Profit rezonabil (lei)</t>
  </si>
  <si>
    <t>Venituri din vânzări de titluri de călătorie</t>
  </si>
  <si>
    <t xml:space="preserve">Alte venituri în cadrul rețelei unde se prestează PSO  </t>
  </si>
  <si>
    <t>(III) TOTAL VENITURI PLANIFICATE</t>
  </si>
  <si>
    <t xml:space="preserve"> (I) Cost Total (Km efectuați x c unitar / Km)</t>
  </si>
  <si>
    <t xml:space="preserve">Venituri din servicii de transport public din care : </t>
  </si>
  <si>
    <t>(C) TOTAL COMPENSAŢIE ANUALĂ PLANIFICATĂ          (I-III+II), din care :</t>
  </si>
  <si>
    <t>Compensație ca diferențe de tarif (exclusiv TVA)</t>
  </si>
  <si>
    <t>Compensația</t>
  </si>
  <si>
    <t>NOTE :</t>
  </si>
  <si>
    <t>Anexa 17.4– Estimarea anuală a compensației pentru UAT Orașul Ghimbav la Contractul de delegare a gestiunii serviciului de transport public local de calatori nr. 1/2018</t>
  </si>
  <si>
    <t>Anexa nr. 76 la Actul aditional nr. 1/2019</t>
  </si>
  <si>
    <t>1. Pentru anul 2019, estimările sunt realizate pentru perioada 01.07 - 31.12.2019</t>
  </si>
  <si>
    <t>2. Veniturile totale planificate sunt exprimate exclusiv TVA (+19%)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</si>
</sst>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5">
    <font>
      <sz val="11"/>
      <color theme="1"/>
      <name val="Calibri"/>
      <charset val="134"/>
      <scheme val="minor"/>
    </font>
    <font>
      <b/>
      <sz val="12"/>
      <color indexed="8"/>
      <name val="Times New Roman"/>
      <family val="1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0"/>
      <color rgb="FF00B050"/>
      <name val="Calibri"/>
      <family val="2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charset val="134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3" fillId="0" borderId="0" xfId="0" applyNumberFormat="1" applyFont="1"/>
    <xf numFmtId="0" fontId="3" fillId="0" borderId="0" xfId="0" applyFont="1"/>
    <xf numFmtId="3" fontId="3" fillId="0" borderId="0" xfId="0" applyNumberFormat="1" applyFont="1" applyAlignment="1">
      <alignment vertical="center"/>
    </xf>
    <xf numFmtId="0" fontId="2" fillId="2" borderId="0" xfId="0" applyFont="1" applyFill="1"/>
    <xf numFmtId="3" fontId="3" fillId="2" borderId="0" xfId="0" applyNumberFormat="1" applyFont="1" applyFill="1"/>
    <xf numFmtId="0" fontId="2" fillId="0" borderId="0" xfId="0" applyFont="1" applyAlignment="1">
      <alignment wrapText="1"/>
    </xf>
    <xf numFmtId="3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0" fontId="4" fillId="0" borderId="0" xfId="0" applyFont="1"/>
    <xf numFmtId="3" fontId="4" fillId="0" borderId="0" xfId="0" applyNumberFormat="1" applyFont="1"/>
    <xf numFmtId="3" fontId="4" fillId="3" borderId="0" xfId="0" applyNumberFormat="1" applyFont="1" applyFill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10" fontId="10" fillId="0" borderId="0" xfId="1" applyNumberFormat="1" applyFont="1"/>
    <xf numFmtId="0" fontId="11" fillId="0" borderId="0" xfId="0" applyFont="1"/>
    <xf numFmtId="4" fontId="3" fillId="0" borderId="0" xfId="0" applyNumberFormat="1" applyFont="1"/>
    <xf numFmtId="2" fontId="3" fillId="0" borderId="0" xfId="0" applyNumberFormat="1" applyFont="1"/>
    <xf numFmtId="0" fontId="12" fillId="0" borderId="0" xfId="0" applyFont="1"/>
    <xf numFmtId="3" fontId="2" fillId="0" borderId="0" xfId="0" applyNumberFormat="1" applyFont="1"/>
    <xf numFmtId="0" fontId="3" fillId="0" borderId="0" xfId="0" applyFont="1" applyAlignment="1">
      <alignment wrapText="1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/>
    <xf numFmtId="43" fontId="8" fillId="0" borderId="0" xfId="2" applyFo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Normal="100" zoomScaleSheetLayoutView="100" workbookViewId="0">
      <selection activeCell="A25" sqref="A25"/>
    </sheetView>
  </sheetViews>
  <sheetFormatPr defaultColWidth="9" defaultRowHeight="14.4"/>
  <cols>
    <col min="1" max="1" width="41.5546875" customWidth="1"/>
    <col min="2" max="2" width="9.44140625" customWidth="1"/>
    <col min="3" max="3" width="8.77734375" customWidth="1"/>
    <col min="4" max="4" width="9" customWidth="1"/>
    <col min="5" max="5" width="8.88671875" customWidth="1"/>
    <col min="6" max="6" width="8.77734375" customWidth="1"/>
    <col min="7" max="7" width="9" customWidth="1"/>
    <col min="8" max="8" width="8.77734375" customWidth="1"/>
    <col min="9" max="10" width="8.6640625" customWidth="1"/>
    <col min="11" max="11" width="8.77734375" customWidth="1"/>
    <col min="12" max="12" width="9.6640625" customWidth="1"/>
  </cols>
  <sheetData>
    <row r="1" spans="1:12" ht="15.6">
      <c r="A1" s="1"/>
      <c r="G1" s="30" t="s">
        <v>19</v>
      </c>
      <c r="H1" s="31"/>
      <c r="I1" s="31"/>
      <c r="J1" s="31"/>
      <c r="K1" s="31"/>
      <c r="L1" s="31"/>
    </row>
    <row r="2" spans="1:12" ht="15.6" customHeight="1">
      <c r="A2" s="29" t="s">
        <v>18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ht="24" customHeight="1">
      <c r="A4" s="2" t="s">
        <v>0</v>
      </c>
      <c r="B4" s="27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8" t="s">
        <v>2</v>
      </c>
    </row>
    <row r="5" spans="1:12">
      <c r="A5" s="3" t="s">
        <v>3</v>
      </c>
      <c r="B5" s="4">
        <v>2019</v>
      </c>
      <c r="C5" s="4">
        <v>2020</v>
      </c>
      <c r="D5" s="4">
        <v>2021</v>
      </c>
      <c r="E5" s="4">
        <v>2022</v>
      </c>
      <c r="F5" s="4">
        <v>2023</v>
      </c>
      <c r="G5" s="4">
        <v>2024</v>
      </c>
      <c r="H5" s="4">
        <v>2025</v>
      </c>
      <c r="I5" s="4">
        <v>2026</v>
      </c>
      <c r="J5" s="4">
        <v>2027</v>
      </c>
      <c r="K5" s="4">
        <v>2028</v>
      </c>
      <c r="L5" s="28"/>
    </row>
    <row r="6" spans="1:12" s="16" customFormat="1">
      <c r="A6" s="3" t="s">
        <v>4</v>
      </c>
      <c r="B6" s="25">
        <f>B7</f>
        <v>73923.48</v>
      </c>
      <c r="C6" s="25">
        <f t="shared" ref="C6:K6" si="0">C7</f>
        <v>147846.96</v>
      </c>
      <c r="D6" s="25">
        <f t="shared" si="0"/>
        <v>147846.96</v>
      </c>
      <c r="E6" s="25">
        <f t="shared" si="0"/>
        <v>147846.96</v>
      </c>
      <c r="F6" s="25">
        <f t="shared" si="0"/>
        <v>147846.96</v>
      </c>
      <c r="G6" s="25">
        <f t="shared" si="0"/>
        <v>147846.96</v>
      </c>
      <c r="H6" s="25">
        <f t="shared" si="0"/>
        <v>147846.96</v>
      </c>
      <c r="I6" s="25">
        <f t="shared" si="0"/>
        <v>147846.96</v>
      </c>
      <c r="J6" s="25">
        <f t="shared" si="0"/>
        <v>147846.96</v>
      </c>
      <c r="K6" s="25">
        <f t="shared" si="0"/>
        <v>147846.96</v>
      </c>
      <c r="L6" s="25">
        <f>SUM(B6:K6)</f>
        <v>1404546.1199999999</v>
      </c>
    </row>
    <row r="7" spans="1:12">
      <c r="A7" s="6" t="s">
        <v>5</v>
      </c>
      <c r="B7" s="5">
        <f>73923.48</f>
        <v>73923.48</v>
      </c>
      <c r="C7" s="5">
        <f>B7*2</f>
        <v>147846.96</v>
      </c>
      <c r="D7" s="5">
        <f>2*B7</f>
        <v>147846.96</v>
      </c>
      <c r="E7" s="5">
        <f t="shared" ref="E7:K7" si="1">D7</f>
        <v>147846.96</v>
      </c>
      <c r="F7" s="5">
        <f t="shared" si="1"/>
        <v>147846.96</v>
      </c>
      <c r="G7" s="5">
        <f t="shared" si="1"/>
        <v>147846.96</v>
      </c>
      <c r="H7" s="5">
        <f t="shared" si="1"/>
        <v>147846.96</v>
      </c>
      <c r="I7" s="5">
        <f t="shared" si="1"/>
        <v>147846.96</v>
      </c>
      <c r="J7" s="5">
        <f t="shared" si="1"/>
        <v>147846.96</v>
      </c>
      <c r="K7" s="5">
        <f t="shared" si="1"/>
        <v>147846.96</v>
      </c>
      <c r="L7" s="14">
        <f>SUM(B7:K7)</f>
        <v>1404546.1199999999</v>
      </c>
    </row>
    <row r="8" spans="1:12" s="18" customFormat="1">
      <c r="A8" s="17" t="s">
        <v>6</v>
      </c>
      <c r="B8" s="33">
        <v>6.95</v>
      </c>
      <c r="C8" s="32">
        <v>7.14</v>
      </c>
      <c r="D8" s="32">
        <v>7.33</v>
      </c>
      <c r="E8" s="32">
        <v>7.52</v>
      </c>
      <c r="F8" s="32">
        <v>7.71</v>
      </c>
      <c r="G8" s="32">
        <v>7.9</v>
      </c>
      <c r="H8" s="32">
        <v>8.09</v>
      </c>
      <c r="I8" s="32">
        <v>8.2799999999999994</v>
      </c>
      <c r="J8" s="32">
        <v>8.4700000000000006</v>
      </c>
      <c r="K8" s="32">
        <v>8.66</v>
      </c>
      <c r="L8" s="17"/>
    </row>
    <row r="9" spans="1:12" s="24" customFormat="1">
      <c r="A9" s="6" t="s">
        <v>5</v>
      </c>
      <c r="B9" s="22">
        <v>6.95</v>
      </c>
      <c r="C9" s="23">
        <f>B9+0.19</f>
        <v>7.1400000000000006</v>
      </c>
      <c r="D9" s="23">
        <f t="shared" ref="D9:K9" si="2">C9+0.19</f>
        <v>7.330000000000001</v>
      </c>
      <c r="E9" s="23">
        <f t="shared" si="2"/>
        <v>7.5200000000000014</v>
      </c>
      <c r="F9" s="23">
        <f t="shared" si="2"/>
        <v>7.7100000000000017</v>
      </c>
      <c r="G9" s="23">
        <f t="shared" si="2"/>
        <v>7.9000000000000021</v>
      </c>
      <c r="H9" s="23">
        <f t="shared" si="2"/>
        <v>8.0900000000000016</v>
      </c>
      <c r="I9" s="23">
        <f t="shared" si="2"/>
        <v>8.2800000000000011</v>
      </c>
      <c r="J9" s="23">
        <f t="shared" si="2"/>
        <v>8.4700000000000006</v>
      </c>
      <c r="K9" s="23">
        <f t="shared" si="2"/>
        <v>8.66</v>
      </c>
      <c r="L9" s="6"/>
    </row>
    <row r="10" spans="1:12">
      <c r="A10" s="3" t="s">
        <v>12</v>
      </c>
      <c r="B10" s="5">
        <f t="shared" ref="B10:K10" si="3">SUM(B11:B11)</f>
        <v>513768.18599999999</v>
      </c>
      <c r="C10" s="5">
        <f t="shared" si="3"/>
        <v>1055627.2944</v>
      </c>
      <c r="D10" s="5">
        <f t="shared" si="3"/>
        <v>1083718.2168000001</v>
      </c>
      <c r="E10" s="5">
        <f t="shared" si="3"/>
        <v>1111809.1392000001</v>
      </c>
      <c r="F10" s="5">
        <f t="shared" si="3"/>
        <v>1139900.0616000001</v>
      </c>
      <c r="G10" s="5">
        <f t="shared" si="3"/>
        <v>1167990.9840000002</v>
      </c>
      <c r="H10" s="5">
        <f t="shared" si="3"/>
        <v>1196081.9064000002</v>
      </c>
      <c r="I10" s="5">
        <f t="shared" si="3"/>
        <v>1224172.8288</v>
      </c>
      <c r="J10" s="5">
        <f t="shared" si="3"/>
        <v>1252263.7512000001</v>
      </c>
      <c r="K10" s="5">
        <f t="shared" si="3"/>
        <v>1280354.6735999999</v>
      </c>
      <c r="L10" s="14">
        <f>SUM(B10:K10)</f>
        <v>11025687.041999999</v>
      </c>
    </row>
    <row r="11" spans="1:12">
      <c r="A11" s="3" t="s">
        <v>5</v>
      </c>
      <c r="B11" s="5">
        <f t="shared" ref="B11:K11" si="4">B7*B9</f>
        <v>513768.18599999999</v>
      </c>
      <c r="C11" s="5">
        <f t="shared" si="4"/>
        <v>1055627.2944</v>
      </c>
      <c r="D11" s="5">
        <f t="shared" si="4"/>
        <v>1083718.2168000001</v>
      </c>
      <c r="E11" s="5">
        <f t="shared" si="4"/>
        <v>1111809.1392000001</v>
      </c>
      <c r="F11" s="5">
        <f t="shared" si="4"/>
        <v>1139900.0616000001</v>
      </c>
      <c r="G11" s="5">
        <f t="shared" si="4"/>
        <v>1167990.9840000002</v>
      </c>
      <c r="H11" s="5">
        <f t="shared" si="4"/>
        <v>1196081.9064000002</v>
      </c>
      <c r="I11" s="5">
        <f t="shared" si="4"/>
        <v>1224172.8288</v>
      </c>
      <c r="J11" s="5">
        <f t="shared" si="4"/>
        <v>1252263.7512000001</v>
      </c>
      <c r="K11" s="5">
        <f t="shared" si="4"/>
        <v>1280354.6735999999</v>
      </c>
      <c r="L11" s="14">
        <f>SUM(B11:K11)</f>
        <v>11025687.041999999</v>
      </c>
    </row>
    <row r="12" spans="1:12" s="21" customFormat="1">
      <c r="A12" s="19" t="s">
        <v>7</v>
      </c>
      <c r="B12" s="20">
        <v>5.0700000000000002E-2</v>
      </c>
      <c r="C12" s="20">
        <v>5.0700000000000002E-2</v>
      </c>
      <c r="D12" s="20">
        <v>5.0700000000000002E-2</v>
      </c>
      <c r="E12" s="20">
        <v>5.0700000000000002E-2</v>
      </c>
      <c r="F12" s="20">
        <v>5.0700000000000002E-2</v>
      </c>
      <c r="G12" s="20">
        <v>5.0700000000000002E-2</v>
      </c>
      <c r="H12" s="20">
        <v>5.0700000000000002E-2</v>
      </c>
      <c r="I12" s="20">
        <v>5.0700000000000002E-2</v>
      </c>
      <c r="J12" s="20">
        <v>5.0700000000000002E-2</v>
      </c>
      <c r="K12" s="20">
        <v>5.0700000000000002E-2</v>
      </c>
      <c r="L12" s="19"/>
    </row>
    <row r="13" spans="1:12">
      <c r="A13" s="3" t="s">
        <v>8</v>
      </c>
      <c r="B13" s="5">
        <f t="shared" ref="B13:K13" si="5">B10*B12</f>
        <v>26048.047030199999</v>
      </c>
      <c r="C13" s="5">
        <f t="shared" si="5"/>
        <v>53520.303826080002</v>
      </c>
      <c r="D13" s="5">
        <f t="shared" si="5"/>
        <v>54944.513591760006</v>
      </c>
      <c r="E13" s="5">
        <f t="shared" si="5"/>
        <v>56368.723357440009</v>
      </c>
      <c r="F13" s="5">
        <f t="shared" si="5"/>
        <v>57792.933123120012</v>
      </c>
      <c r="G13" s="5">
        <f t="shared" si="5"/>
        <v>59217.142888800008</v>
      </c>
      <c r="H13" s="5">
        <f t="shared" si="5"/>
        <v>60641.352654480012</v>
      </c>
      <c r="I13" s="5">
        <f t="shared" si="5"/>
        <v>62065.56242016</v>
      </c>
      <c r="J13" s="5">
        <f t="shared" si="5"/>
        <v>63489.772185840004</v>
      </c>
      <c r="K13" s="5">
        <f t="shared" si="5"/>
        <v>64913.981951519992</v>
      </c>
      <c r="L13" s="14">
        <f>SUM(B13:K13)</f>
        <v>559002.33302939998</v>
      </c>
    </row>
    <row r="14" spans="1:12">
      <c r="A14" s="3" t="s">
        <v>13</v>
      </c>
      <c r="B14" s="5"/>
      <c r="C14" s="6"/>
      <c r="D14" s="6"/>
      <c r="E14" s="6"/>
      <c r="F14" s="6"/>
      <c r="G14" s="6"/>
      <c r="H14" s="6"/>
      <c r="I14" s="6"/>
      <c r="J14" s="6"/>
      <c r="K14" s="6"/>
      <c r="L14" s="13"/>
    </row>
    <row r="15" spans="1:12">
      <c r="A15" s="6" t="s">
        <v>9</v>
      </c>
      <c r="B15" s="5">
        <f>B10+B13</f>
        <v>539816.2330302</v>
      </c>
      <c r="C15" s="5">
        <f>C10+C13</f>
        <v>1109147.59822608</v>
      </c>
      <c r="D15" s="5">
        <f t="shared" ref="D15:K15" si="6">D10+D13</f>
        <v>1138662.7303917601</v>
      </c>
      <c r="E15" s="5">
        <f t="shared" si="6"/>
        <v>1168177.8625574401</v>
      </c>
      <c r="F15" s="5">
        <f t="shared" si="6"/>
        <v>1197692.9947231202</v>
      </c>
      <c r="G15" s="5">
        <f t="shared" si="6"/>
        <v>1227208.1268888002</v>
      </c>
      <c r="H15" s="5">
        <f t="shared" si="6"/>
        <v>1256723.2590544801</v>
      </c>
      <c r="I15" s="5">
        <f t="shared" si="6"/>
        <v>1286238.3912201601</v>
      </c>
      <c r="J15" s="5">
        <f t="shared" si="6"/>
        <v>1315753.52338584</v>
      </c>
      <c r="K15" s="5">
        <f t="shared" si="6"/>
        <v>1345268.6555515199</v>
      </c>
      <c r="L15" s="14">
        <f>SUM(B15:K15)</f>
        <v>11584689.3750294</v>
      </c>
    </row>
    <row r="16" spans="1:12" ht="15.6" customHeight="1">
      <c r="A16" s="26" t="s">
        <v>10</v>
      </c>
      <c r="B16" s="5"/>
      <c r="C16" s="5"/>
      <c r="D16" s="7"/>
      <c r="E16" s="7"/>
      <c r="F16" s="7"/>
      <c r="G16" s="7"/>
      <c r="H16" s="7"/>
      <c r="I16" s="7"/>
      <c r="J16" s="7"/>
      <c r="K16" s="7"/>
      <c r="L16" s="13"/>
    </row>
    <row r="17" spans="1:12">
      <c r="A17" s="8" t="s">
        <v>11</v>
      </c>
      <c r="B17" s="9">
        <f t="shared" ref="B17:K17" si="7">SUM(B15:B16)</f>
        <v>539816.2330302</v>
      </c>
      <c r="C17" s="9">
        <f t="shared" si="7"/>
        <v>1109147.59822608</v>
      </c>
      <c r="D17" s="9">
        <f t="shared" si="7"/>
        <v>1138662.7303917601</v>
      </c>
      <c r="E17" s="9">
        <f t="shared" si="7"/>
        <v>1168177.8625574401</v>
      </c>
      <c r="F17" s="9">
        <f t="shared" si="7"/>
        <v>1197692.9947231202</v>
      </c>
      <c r="G17" s="9">
        <f t="shared" si="7"/>
        <v>1227208.1268888002</v>
      </c>
      <c r="H17" s="9">
        <f t="shared" si="7"/>
        <v>1256723.2590544801</v>
      </c>
      <c r="I17" s="9">
        <f t="shared" si="7"/>
        <v>1286238.3912201601</v>
      </c>
      <c r="J17" s="9">
        <f t="shared" si="7"/>
        <v>1315753.52338584</v>
      </c>
      <c r="K17" s="9">
        <f t="shared" si="7"/>
        <v>1345268.6555515199</v>
      </c>
      <c r="L17" s="15">
        <f>SUM(B17:K17)</f>
        <v>11584689.3750294</v>
      </c>
    </row>
    <row r="18" spans="1:12" ht="27.6">
      <c r="A18" s="10" t="s">
        <v>14</v>
      </c>
      <c r="B18" s="5">
        <f>IF((B10+B13-B17)&lt;B19,B19,(B10+B13-B17))</f>
        <v>205424.36974789918</v>
      </c>
      <c r="C18" s="5">
        <f>IF((C10+C13-C17)&lt;C19,C19,(C10+C13-C17))</f>
        <v>410848.73949579836</v>
      </c>
      <c r="D18" s="5">
        <f t="shared" ref="D18:K18" si="8">IF((D10+D13-D17)&lt;D19,D19,(D10+D13-D17))</f>
        <v>410848.73949579836</v>
      </c>
      <c r="E18" s="5">
        <f t="shared" si="8"/>
        <v>410848.73949579836</v>
      </c>
      <c r="F18" s="5">
        <f t="shared" si="8"/>
        <v>410848.73949579836</v>
      </c>
      <c r="G18" s="5">
        <f t="shared" si="8"/>
        <v>410848.73949579836</v>
      </c>
      <c r="H18" s="5">
        <f t="shared" si="8"/>
        <v>410848.73949579836</v>
      </c>
      <c r="I18" s="5">
        <f t="shared" si="8"/>
        <v>410848.73949579836</v>
      </c>
      <c r="J18" s="5">
        <f t="shared" si="8"/>
        <v>410848.73949579836</v>
      </c>
      <c r="K18" s="5">
        <f t="shared" si="8"/>
        <v>410848.73949579836</v>
      </c>
      <c r="L18" s="14">
        <f>SUM(B18:K18)</f>
        <v>3903063.0252100849</v>
      </c>
    </row>
    <row r="19" spans="1:12">
      <c r="A19" s="26" t="s">
        <v>15</v>
      </c>
      <c r="B19" s="11">
        <f>244455/1.19</f>
        <v>205424.36974789918</v>
      </c>
      <c r="C19" s="7">
        <f>488910/1.19</f>
        <v>410848.73949579836</v>
      </c>
      <c r="D19" s="7">
        <f t="shared" ref="D19:K19" si="9">C19</f>
        <v>410848.73949579836</v>
      </c>
      <c r="E19" s="7">
        <f t="shared" si="9"/>
        <v>410848.73949579836</v>
      </c>
      <c r="F19" s="7">
        <f t="shared" si="9"/>
        <v>410848.73949579836</v>
      </c>
      <c r="G19" s="7">
        <f t="shared" si="9"/>
        <v>410848.73949579836</v>
      </c>
      <c r="H19" s="7">
        <f t="shared" si="9"/>
        <v>410848.73949579836</v>
      </c>
      <c r="I19" s="7">
        <f t="shared" si="9"/>
        <v>410848.73949579836</v>
      </c>
      <c r="J19" s="7">
        <f t="shared" si="9"/>
        <v>410848.73949579836</v>
      </c>
      <c r="K19" s="7">
        <f t="shared" si="9"/>
        <v>410848.73949579836</v>
      </c>
      <c r="L19" s="12">
        <f>SUM(B19:K19)</f>
        <v>3903063.0252100849</v>
      </c>
    </row>
    <row r="20" spans="1:12">
      <c r="A20" s="24" t="s">
        <v>16</v>
      </c>
    </row>
    <row r="22" spans="1:12">
      <c r="A22" s="16" t="s">
        <v>17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2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2">
      <c r="A24" s="16" t="s">
        <v>20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2">
      <c r="A25" s="16" t="s">
        <v>21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</row>
  </sheetData>
  <mergeCells count="4">
    <mergeCell ref="B4:K4"/>
    <mergeCell ref="L4:L5"/>
    <mergeCell ref="A2:L3"/>
    <mergeCell ref="G1:L1"/>
  </mergeCells>
  <phoneticPr fontId="6" type="noConversion"/>
  <pageMargins left="0.31458333333333299" right="0.31458333333333299" top="0.74791666666666701" bottom="0.47222222222222199" header="0.31458333333333299" footer="0.31458333333333299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Ghimbav</vt:lpstr>
      <vt:lpstr>Ghimbav!_Toc395598004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</dc:creator>
  <cp:lastModifiedBy>user</cp:lastModifiedBy>
  <cp:lastPrinted>2019-10-04T08:55:44Z</cp:lastPrinted>
  <dcterms:created xsi:type="dcterms:W3CDTF">2018-10-02T06:05:00Z</dcterms:created>
  <dcterms:modified xsi:type="dcterms:W3CDTF">2019-10-04T08:57:45Z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1033-10.2.0.5805</vt:lpwstr>
  </property>
</Properties>
</file>